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8" windowWidth="11352" windowHeight="8448"/>
  </bookViews>
  <sheets>
    <sheet name="TTeorik" sheetId="4" r:id="rId1"/>
    <sheet name="Sheet2" sheetId="2" r:id="rId2"/>
    <sheet name="Sheet3" sheetId="3" r:id="rId3"/>
  </sheets>
  <definedNames>
    <definedName name="_xlnm.Print_Area" localSheetId="0">TTeorik!$A$1:$J$48</definedName>
  </definedNames>
  <calcPr calcId="145621"/>
</workbook>
</file>

<file path=xl/calcChain.xml><?xml version="1.0" encoding="utf-8"?>
<calcChain xmlns="http://schemas.openxmlformats.org/spreadsheetml/2006/main">
  <c r="Q7" i="2" l="1"/>
  <c r="P7" i="2"/>
  <c r="O7" i="2"/>
  <c r="N7" i="2"/>
  <c r="G2" i="2"/>
  <c r="F2" i="2"/>
  <c r="E2" i="2"/>
  <c r="D2" i="2"/>
  <c r="C2" i="2"/>
  <c r="B2" i="2"/>
  <c r="A2" i="2"/>
  <c r="K2" i="2" l="1"/>
  <c r="O2" i="2" l="1"/>
  <c r="J45" i="4"/>
  <c r="O14" i="4" l="1"/>
  <c r="N14" i="4"/>
  <c r="M14" i="4"/>
  <c r="M15" i="4"/>
  <c r="M16" i="4"/>
  <c r="M17" i="4"/>
  <c r="J47" i="4"/>
  <c r="R7" i="2"/>
  <c r="Q2" i="2"/>
  <c r="P2" i="2"/>
  <c r="J44" i="4"/>
  <c r="N2" i="2"/>
  <c r="M2" i="2"/>
  <c r="L2" i="2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O15" i="4"/>
  <c r="O16" i="4"/>
  <c r="O17" i="4"/>
  <c r="M18" i="4"/>
  <c r="O18" i="4"/>
  <c r="M19" i="4"/>
  <c r="O19" i="4"/>
  <c r="M20" i="4"/>
  <c r="O20" i="4"/>
  <c r="M21" i="4"/>
  <c r="O21" i="4"/>
  <c r="M22" i="4"/>
  <c r="O22" i="4"/>
  <c r="M23" i="4"/>
  <c r="O23" i="4"/>
  <c r="M24" i="4"/>
  <c r="O24" i="4"/>
  <c r="M25" i="4"/>
  <c r="O25" i="4"/>
  <c r="M26" i="4"/>
  <c r="O26" i="4"/>
  <c r="M27" i="4"/>
  <c r="O27" i="4"/>
  <c r="M28" i="4"/>
  <c r="O28" i="4"/>
  <c r="M29" i="4"/>
  <c r="O29" i="4"/>
  <c r="M30" i="4"/>
  <c r="O30" i="4"/>
  <c r="M31" i="4"/>
  <c r="O31" i="4"/>
  <c r="M32" i="4"/>
  <c r="O32" i="4"/>
  <c r="M33" i="4"/>
  <c r="O33" i="4"/>
  <c r="M34" i="4"/>
  <c r="O34" i="4"/>
  <c r="M35" i="4"/>
  <c r="O35" i="4"/>
  <c r="M36" i="4"/>
  <c r="O36" i="4"/>
  <c r="M37" i="4"/>
  <c r="O37" i="4"/>
  <c r="M38" i="4"/>
  <c r="O38" i="4"/>
  <c r="M39" i="4"/>
  <c r="O39" i="4"/>
  <c r="M40" i="4"/>
  <c r="O40" i="4"/>
  <c r="M41" i="4"/>
  <c r="O41" i="4"/>
  <c r="M42" i="4"/>
  <c r="O42" i="4"/>
  <c r="M43" i="4"/>
  <c r="O43" i="4"/>
  <c r="J48" i="4" l="1"/>
  <c r="H2" i="2"/>
  <c r="B7" i="2" s="1"/>
  <c r="C7" i="2" s="1"/>
  <c r="B8" i="2"/>
  <c r="B9" i="2"/>
  <c r="R2" i="2" s="1"/>
  <c r="J46" i="4"/>
  <c r="I2" i="2" l="1"/>
  <c r="C8" i="2"/>
  <c r="B6" i="2"/>
  <c r="C6" i="2" s="1"/>
  <c r="C9" i="2"/>
</calcChain>
</file>

<file path=xl/sharedStrings.xml><?xml version="1.0" encoding="utf-8"?>
<sst xmlns="http://schemas.openxmlformats.org/spreadsheetml/2006/main" count="158" uniqueCount="96">
  <si>
    <t>Republika e Kosovës</t>
  </si>
  <si>
    <t>Republika Kosova-Republic of Kosovo</t>
  </si>
  <si>
    <t>Nr.</t>
  </si>
  <si>
    <t>Amë</t>
  </si>
  <si>
    <t>Kat</t>
  </si>
  <si>
    <t>Rezultati</t>
  </si>
  <si>
    <t>R.</t>
  </si>
  <si>
    <t>Departamenti për Patentë-Shoferi - Divizioni për Patentë - Shoferi</t>
  </si>
  <si>
    <t>Emri</t>
  </si>
  <si>
    <t>Emri i Prindit - Mbiemri</t>
  </si>
  <si>
    <t>Qeveria - Vlada - Government</t>
  </si>
  <si>
    <t>Testi: TEORIK</t>
  </si>
  <si>
    <t>Nr.Serik</t>
  </si>
  <si>
    <t>Testit</t>
  </si>
  <si>
    <t>Poenat</t>
  </si>
  <si>
    <t>Nr.Regjistrit</t>
  </si>
  <si>
    <t>Ritest</t>
  </si>
  <si>
    <t>Test</t>
  </si>
  <si>
    <t>Shënim</t>
  </si>
  <si>
    <t>Ora:</t>
  </si>
  <si>
    <t>Pyetësi: Emri dhe Mbiemri</t>
  </si>
  <si>
    <t>Data:</t>
  </si>
  <si>
    <t>ora</t>
  </si>
  <si>
    <t xml:space="preserve">exam </t>
  </si>
  <si>
    <t>0~9</t>
  </si>
  <si>
    <t>l</t>
  </si>
  <si>
    <t>lX</t>
  </si>
  <si>
    <t>ll</t>
  </si>
  <si>
    <t>lll</t>
  </si>
  <si>
    <t>lV</t>
  </si>
  <si>
    <t>V</t>
  </si>
  <si>
    <t>Vl</t>
  </si>
  <si>
    <t>Vll</t>
  </si>
  <si>
    <t>Vlll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</si>
  <si>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</si>
  <si>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</si>
  <si>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</si>
  <si>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</si>
  <si>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</si>
  <si>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</si>
  <si>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</si>
  <si>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</si>
  <si>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</si>
  <si>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</si>
  <si>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</si>
  <si>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</si>
  <si>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me</t>
  </si>
  <si>
    <t>fe</t>
  </si>
  <si>
    <t>10~29</t>
  </si>
  <si>
    <t>30~49</t>
  </si>
  <si>
    <t>50~69</t>
  </si>
  <si>
    <t>data</t>
  </si>
  <si>
    <t>Ora</t>
  </si>
  <si>
    <t>mung/anul</t>
  </si>
  <si>
    <t>kl</t>
  </si>
  <si>
    <t>dsh</t>
  </si>
  <si>
    <t>total</t>
  </si>
  <si>
    <t>mung</t>
  </si>
  <si>
    <t>anulohet</t>
  </si>
  <si>
    <t xml:space="preserve"> Kaluan:</t>
  </si>
  <si>
    <t xml:space="preserve"> N.Kaluan:</t>
  </si>
  <si>
    <t xml:space="preserve"> Munguan:</t>
  </si>
  <si>
    <t xml:space="preserve"> Suksesi:</t>
  </si>
  <si>
    <t xml:space="preserve"> Gjithësejt:</t>
  </si>
  <si>
    <t xml:space="preserve"> K / N.K</t>
  </si>
  <si>
    <t>70~84</t>
  </si>
  <si>
    <t>Datëlindja</t>
  </si>
  <si>
    <t>B</t>
  </si>
  <si>
    <t>Ministria e Infrastrukturës dhe Transportit / Ministarstvo Infrastrukture i Transporta / Ministry of Infrastructure and Transport</t>
  </si>
  <si>
    <t>Lista Nr: 312 Prizren/2019</t>
  </si>
  <si>
    <t>24.07.2019</t>
  </si>
  <si>
    <t>Albian Hamit Kokollari</t>
  </si>
  <si>
    <t>Shkelqim Muhamet Cikaqi</t>
  </si>
  <si>
    <t>Besarta Muhamet Cikaqi</t>
  </si>
  <si>
    <t>Fat Driton Randobrava</t>
  </si>
  <si>
    <t>Driart Fatnir Krasniqi</t>
  </si>
  <si>
    <t>Endrit Dritan Fetahu</t>
  </si>
  <si>
    <t>Ernira Islam Vukshinaj</t>
  </si>
  <si>
    <t>Lumnie Isa Çoçaj</t>
  </si>
  <si>
    <t>Albert Besim Mazreku</t>
  </si>
  <si>
    <t>Donjeta Vllaznim Krasniqi</t>
  </si>
  <si>
    <t>Shaije Ahmet Gashi</t>
  </si>
  <si>
    <t>Elona Islam Sallahu</t>
  </si>
  <si>
    <t>Arta Zaim Gallopeni</t>
  </si>
  <si>
    <t>Adelina Adem Morina Alishani</t>
  </si>
  <si>
    <t>Adem Lumturi Krasniqi</t>
  </si>
  <si>
    <t>Arbin Nazmi Trupaj</t>
  </si>
  <si>
    <t>Blendi Manush Morina</t>
  </si>
  <si>
    <t>Fatime Muharrem Hysenaj</t>
  </si>
  <si>
    <t>Bledion Nexhat Haliti</t>
  </si>
  <si>
    <t>Hysnije Gavaz Berisha</t>
  </si>
  <si>
    <t>Vlora Faik Bytyqi</t>
  </si>
  <si>
    <t>Hysni Hajrush Mehaj</t>
  </si>
  <si>
    <t>Albeson Nevzat Krasniqi</t>
  </si>
  <si>
    <t>Miranda Sefer Elshani</t>
  </si>
  <si>
    <t>Fatjon Lutfi Bytyqi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</si>
</sst>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yy\-mm\-dd;@"/>
  </numFmts>
  <fonts count="18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6"/>
      <color indexed="8"/>
      <name val="Book Antiqua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Book Antiqua"/>
      <family val="1"/>
    </font>
    <font>
      <i/>
      <sz val="11"/>
      <color indexed="8"/>
      <name val="Book Antiqua"/>
      <family val="1"/>
    </font>
    <font>
      <b/>
      <i/>
      <sz val="12"/>
      <color indexed="8"/>
      <name val="Georgia"/>
      <family val="1"/>
    </font>
    <font>
      <sz val="11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Georgia"/>
      <family val="1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Fill="1" applyProtection="1">
      <protection hidden="1"/>
    </xf>
    <xf numFmtId="20" fontId="15" fillId="0" borderId="0" xfId="0" applyNumberFormat="1" applyFont="1" applyFill="1" applyProtection="1">
      <protection hidden="1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indent="5"/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 hidden="1"/>
    </xf>
    <xf numFmtId="0" fontId="14" fillId="0" borderId="1" xfId="0" applyFont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9" borderId="0" xfId="0" applyFill="1" applyAlignment="1">
      <alignment horizontal="center"/>
    </xf>
    <xf numFmtId="0" fontId="1" fillId="0" borderId="1" xfId="0" applyFont="1" applyBorder="1" applyAlignment="1" applyProtection="1">
      <alignment horizontal="left" vertical="center" inden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16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left" vertical="center" indent="1" readingOrder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65" fontId="1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ill>
        <patternFill>
          <bgColor rgb="FFFFC7CE"/>
        </patternFill>
      </fill>
    </dxf>
    <dxf>
      <fill>
        <patternFill>
          <bgColor theme="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539669</xdr:colOff>
      <xdr:row>0</xdr:row>
      <xdr:rowOff>99402</xdr:rowOff>
    </xdr:from>
    <xdr:to>
      <xdr:col>4</xdr:col>
      <xdr:colOff>227949</xdr:colOff>
      <xdr:row>4</xdr:row>
      <xdr:rowOff>32727</xdr:rowOff>
    </xdr:to>
    <xdr:pic>
      <xdr:nvPicPr>
        <xdr:cNvPr id="2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4220" y="99402"/>
          <a:ext cx="600075" cy="584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zoomScale="115" zoomScaleNormal="115" workbookViewId="0">
      <selection activeCell="G14" sqref="G14"/>
    </sheetView>
  </sheetViews>
  <sheetFormatPr defaultColWidth="9.109375" defaultRowHeight="13.2" x14ac:dyDescent="0.25"/>
  <cols>
    <col min="1" max="1" width="4" style="22" customWidth="1"/>
    <col min="2" max="2" width="32.44140625" style="23" customWidth="1"/>
    <col min="3" max="3" width="11.5546875" style="23" customWidth="1"/>
    <col min="4" max="4" width="13.33203125" style="23" customWidth="1"/>
    <col min="5" max="5" width="6.88671875" style="23" customWidth="1"/>
    <col min="6" max="6" width="7" style="23" customWidth="1"/>
    <col min="7" max="7" width="12.109375" style="23" customWidth="1"/>
    <col min="8" max="8" width="7.6640625" style="23" customWidth="1"/>
    <col min="9" max="9" width="14" style="23" customWidth="1"/>
    <col min="10" max="10" width="13.44140625" style="23" customWidth="1"/>
    <col min="11" max="11" width="12.88671875" style="23" customWidth="1"/>
    <col min="12" max="12" width="12.109375" style="23" customWidth="1"/>
    <col min="13" max="13" width="5.6640625" style="26" customWidth="1"/>
    <col min="14" max="14" width="4.6640625" style="26" customWidth="1"/>
    <col min="15" max="15" width="6" style="26" customWidth="1"/>
    <col min="16" max="21" width="9.109375" style="23"/>
    <col min="22" max="22" width="0" style="23" hidden="1" customWidth="1"/>
    <col min="23" max="16384" width="9.109375" style="23"/>
  </cols>
  <sheetData>
    <row r="1" spans="1:21" x14ac:dyDescent="0.25"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4"/>
      <c r="Q1" s="24"/>
      <c r="R1" s="24"/>
      <c r="S1" s="24"/>
      <c r="T1" s="24"/>
      <c r="U1" s="24"/>
    </row>
    <row r="2" spans="1:21" x14ac:dyDescent="0.25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</row>
    <row r="3" spans="1:21" x14ac:dyDescent="0.25"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4"/>
      <c r="Q3" s="24"/>
      <c r="R3" s="24"/>
      <c r="S3" s="24"/>
      <c r="T3" s="24"/>
      <c r="U3" s="24"/>
    </row>
    <row r="4" spans="1:21" x14ac:dyDescent="0.25"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4"/>
      <c r="Q4" s="24"/>
      <c r="R4" s="24"/>
      <c r="S4" s="24"/>
      <c r="T4" s="24"/>
      <c r="U4" s="24"/>
    </row>
    <row r="5" spans="1:21" ht="21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O5" s="25"/>
      <c r="P5" s="24"/>
      <c r="Q5" s="24"/>
      <c r="R5" s="24"/>
      <c r="S5" s="24"/>
      <c r="T5" s="24"/>
      <c r="U5" s="24"/>
    </row>
    <row r="6" spans="1:21" ht="16.8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O6" s="25"/>
      <c r="P6" s="24"/>
      <c r="Q6" s="24"/>
      <c r="R6" s="24"/>
      <c r="S6" s="24"/>
      <c r="T6" s="24"/>
      <c r="U6" s="24"/>
    </row>
    <row r="7" spans="1:21" ht="15.6" x14ac:dyDescent="0.25">
      <c r="A7" s="91" t="s">
        <v>10</v>
      </c>
      <c r="B7" s="91"/>
      <c r="C7" s="91"/>
      <c r="D7" s="91"/>
      <c r="E7" s="91"/>
      <c r="F7" s="91"/>
      <c r="G7" s="91"/>
      <c r="H7" s="91"/>
      <c r="I7" s="91"/>
      <c r="J7" s="91"/>
      <c r="O7" s="25"/>
      <c r="P7" s="24"/>
      <c r="Q7" s="24"/>
      <c r="R7" s="24"/>
      <c r="S7" s="24"/>
      <c r="T7" s="24"/>
      <c r="U7" s="24"/>
    </row>
    <row r="8" spans="1:21" ht="14.4" x14ac:dyDescent="0.25">
      <c r="A8" s="90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24"/>
      <c r="L8" s="28"/>
      <c r="M8" s="25"/>
      <c r="N8" s="25"/>
      <c r="O8" s="25"/>
      <c r="P8" s="24"/>
      <c r="Q8" s="24"/>
      <c r="R8" s="24"/>
      <c r="S8" s="24"/>
      <c r="T8" s="24"/>
      <c r="U8" s="24"/>
    </row>
    <row r="9" spans="1:21" s="29" customFormat="1" ht="1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24"/>
      <c r="L9" s="24"/>
      <c r="M9" s="25"/>
      <c r="N9" s="25"/>
      <c r="O9" s="25"/>
      <c r="P9" s="24"/>
      <c r="Q9" s="24"/>
      <c r="R9" s="24"/>
      <c r="S9" s="24"/>
      <c r="T9" s="24"/>
      <c r="U9" s="24"/>
    </row>
    <row r="10" spans="1:21" ht="12" customHeight="1" x14ac:dyDescent="0.3">
      <c r="A10" s="27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1"/>
      <c r="Q10" s="31"/>
      <c r="R10" s="31"/>
      <c r="S10" s="31"/>
      <c r="T10" s="31"/>
      <c r="U10" s="31"/>
    </row>
    <row r="11" spans="1:21" s="40" customFormat="1" ht="20.100000000000001" customHeight="1" x14ac:dyDescent="0.3">
      <c r="A11" s="33" t="s">
        <v>69</v>
      </c>
      <c r="B11" s="34"/>
      <c r="C11" s="34"/>
      <c r="D11" s="35" t="s">
        <v>21</v>
      </c>
      <c r="E11" s="36" t="s">
        <v>70</v>
      </c>
      <c r="F11" s="37"/>
      <c r="G11" s="35" t="s">
        <v>19</v>
      </c>
      <c r="H11" s="38">
        <v>0.375</v>
      </c>
      <c r="I11" s="39" t="s">
        <v>11</v>
      </c>
      <c r="M11" s="41"/>
      <c r="N11" s="41"/>
      <c r="O11" s="41"/>
    </row>
    <row r="12" spans="1:21" s="22" customFormat="1" ht="15.75" customHeight="1" x14ac:dyDescent="0.25">
      <c r="A12" s="60" t="s">
        <v>2</v>
      </c>
      <c r="B12" s="61" t="s">
        <v>8</v>
      </c>
      <c r="C12" s="65" t="s">
        <v>66</v>
      </c>
      <c r="D12" s="65" t="s">
        <v>15</v>
      </c>
      <c r="E12" s="65" t="s">
        <v>17</v>
      </c>
      <c r="F12" s="60" t="s">
        <v>4</v>
      </c>
      <c r="G12" s="60" t="s">
        <v>12</v>
      </c>
      <c r="H12" s="65" t="s">
        <v>14</v>
      </c>
      <c r="I12" s="60" t="s">
        <v>5</v>
      </c>
      <c r="J12" s="65" t="s">
        <v>18</v>
      </c>
      <c r="K12" s="65"/>
      <c r="L12" s="66"/>
      <c r="M12" s="26"/>
      <c r="N12" s="26"/>
      <c r="O12" s="26"/>
    </row>
    <row r="13" spans="1:21" s="22" customFormat="1" ht="15.75" customHeight="1" thickBot="1" x14ac:dyDescent="0.3">
      <c r="A13" s="78" t="s">
        <v>6</v>
      </c>
      <c r="B13" s="79" t="s">
        <v>9</v>
      </c>
      <c r="C13" s="80"/>
      <c r="D13" s="80" t="s">
        <v>3</v>
      </c>
      <c r="E13" s="80" t="s">
        <v>16</v>
      </c>
      <c r="F13" s="78"/>
      <c r="G13" s="78" t="s">
        <v>13</v>
      </c>
      <c r="H13" s="80"/>
      <c r="I13" s="78" t="s">
        <v>64</v>
      </c>
      <c r="J13" s="80"/>
      <c r="K13" s="81"/>
      <c r="L13" s="82"/>
      <c r="M13" s="42"/>
      <c r="N13" s="42" t="s">
        <v>23</v>
      </c>
      <c r="O13" s="42" t="s">
        <v>22</v>
      </c>
    </row>
    <row r="14" spans="1:21" ht="20.100000000000001" customHeight="1" thickTop="1" x14ac:dyDescent="0.25">
      <c r="A14" s="70">
        <v>1</v>
      </c>
      <c r="B14" s="71" t="s">
        <v>71</v>
      </c>
      <c r="C14" s="85"/>
      <c r="D14" s="72">
        <v>114864</v>
      </c>
      <c r="E14" s="73" t="s">
        <v>27</v>
      </c>
      <c r="F14" s="74" t="s">
        <v>67</v>
      </c>
      <c r="G14" s="74"/>
      <c r="H14" s="75"/>
      <c r="I14" s="74"/>
      <c r="J14" s="76"/>
      <c r="K14" s="77"/>
      <c r="L14" s="77"/>
      <c r="M14" s="2" t="str">
        <f>$E$11</f>
        <v>24.07.2019</v>
      </c>
      <c r="N14" s="3">
        <f>$B$46</f>
        <v>0</v>
      </c>
      <c r="O14" s="3">
        <f>$H$11</f>
        <v>0.375</v>
      </c>
    </row>
    <row r="15" spans="1:21" ht="20.100000000000001" customHeight="1" x14ac:dyDescent="0.25">
      <c r="A15" s="46">
        <v>2</v>
      </c>
      <c r="B15" s="62" t="s">
        <v>72</v>
      </c>
      <c r="C15" s="86"/>
      <c r="D15" s="63">
        <v>115605</v>
      </c>
      <c r="E15" s="44" t="s">
        <v>27</v>
      </c>
      <c r="F15" s="74" t="s">
        <v>67</v>
      </c>
      <c r="G15" s="45"/>
      <c r="H15" s="59"/>
      <c r="I15" s="45"/>
      <c r="J15" s="64"/>
      <c r="K15" s="43"/>
      <c r="L15" s="43"/>
      <c r="M15" s="2" t="str">
        <f t="shared" ref="M15:M17" si="0">$E$11</f>
        <v>24.07.2019</v>
      </c>
      <c r="N15" s="2">
        <f t="shared" ref="N15:N43" si="1">$B$46</f>
        <v>0</v>
      </c>
      <c r="O15" s="3">
        <f t="shared" ref="O15:O43" si="2">$H$11</f>
        <v>0.375</v>
      </c>
    </row>
    <row r="16" spans="1:21" ht="20.100000000000001" customHeight="1" x14ac:dyDescent="0.25">
      <c r="A16" s="46">
        <v>3</v>
      </c>
      <c r="B16" s="62" t="s">
        <v>73</v>
      </c>
      <c r="C16" s="85"/>
      <c r="D16" s="72">
        <v>115599</v>
      </c>
      <c r="E16" s="73" t="s">
        <v>27</v>
      </c>
      <c r="F16" s="74" t="s">
        <v>67</v>
      </c>
      <c r="G16" s="45"/>
      <c r="H16" s="59"/>
      <c r="I16" s="45"/>
      <c r="J16" s="64"/>
      <c r="K16" s="43"/>
      <c r="L16" s="43"/>
      <c r="M16" s="2" t="str">
        <f t="shared" si="0"/>
        <v>24.07.2019</v>
      </c>
      <c r="N16" s="2">
        <f t="shared" si="1"/>
        <v>0</v>
      </c>
      <c r="O16" s="3">
        <f t="shared" si="2"/>
        <v>0.375</v>
      </c>
    </row>
    <row r="17" spans="1:15" ht="20.100000000000001" customHeight="1" x14ac:dyDescent="0.25">
      <c r="A17" s="46">
        <v>4</v>
      </c>
      <c r="B17" s="62" t="s">
        <v>74</v>
      </c>
      <c r="C17" s="86"/>
      <c r="D17" s="63">
        <v>115497</v>
      </c>
      <c r="E17" s="44" t="s">
        <v>27</v>
      </c>
      <c r="F17" s="74" t="s">
        <v>67</v>
      </c>
      <c r="G17" s="45"/>
      <c r="H17" s="59"/>
      <c r="I17" s="45"/>
      <c r="J17" s="64"/>
      <c r="K17" s="43"/>
      <c r="L17" s="43"/>
      <c r="M17" s="2" t="str">
        <f t="shared" si="0"/>
        <v>24.07.2019</v>
      </c>
      <c r="N17" s="2">
        <f t="shared" si="1"/>
        <v>0</v>
      </c>
      <c r="O17" s="3">
        <f t="shared" si="2"/>
        <v>0.375</v>
      </c>
    </row>
    <row r="18" spans="1:15" ht="20.100000000000001" customHeight="1" x14ac:dyDescent="0.25">
      <c r="A18" s="46">
        <v>5</v>
      </c>
      <c r="B18" s="62" t="s">
        <v>75</v>
      </c>
      <c r="C18" s="85"/>
      <c r="D18" s="72">
        <v>107792</v>
      </c>
      <c r="E18" s="73" t="s">
        <v>29</v>
      </c>
      <c r="F18" s="74" t="s">
        <v>67</v>
      </c>
      <c r="G18" s="45"/>
      <c r="H18" s="59"/>
      <c r="I18" s="45"/>
      <c r="J18" s="64"/>
      <c r="K18" s="43"/>
      <c r="L18" s="43"/>
      <c r="M18" s="2" t="str">
        <f t="shared" ref="M18:M43" si="3">$E$11</f>
        <v>24.07.2019</v>
      </c>
      <c r="N18" s="2">
        <f t="shared" si="1"/>
        <v>0</v>
      </c>
      <c r="O18" s="3">
        <f t="shared" si="2"/>
        <v>0.375</v>
      </c>
    </row>
    <row r="19" spans="1:15" ht="20.100000000000001" customHeight="1" x14ac:dyDescent="0.25">
      <c r="A19" s="46">
        <v>6</v>
      </c>
      <c r="B19" s="62" t="s">
        <v>76</v>
      </c>
      <c r="C19" s="86"/>
      <c r="D19" s="63">
        <v>102401</v>
      </c>
      <c r="E19" s="44" t="s">
        <v>31</v>
      </c>
      <c r="F19" s="74" t="s">
        <v>67</v>
      </c>
      <c r="G19" s="45"/>
      <c r="H19" s="59"/>
      <c r="I19" s="45"/>
      <c r="J19" s="64"/>
      <c r="K19" s="43"/>
      <c r="L19" s="43"/>
      <c r="M19" s="2" t="str">
        <f t="shared" si="3"/>
        <v>24.07.2019</v>
      </c>
      <c r="N19" s="2">
        <f t="shared" si="1"/>
        <v>0</v>
      </c>
      <c r="O19" s="3">
        <f t="shared" si="2"/>
        <v>0.375</v>
      </c>
    </row>
    <row r="20" spans="1:15" ht="20.100000000000001" customHeight="1" x14ac:dyDescent="0.25">
      <c r="A20" s="46">
        <v>7</v>
      </c>
      <c r="B20" s="62" t="s">
        <v>77</v>
      </c>
      <c r="C20" s="85"/>
      <c r="D20" s="72">
        <v>109782</v>
      </c>
      <c r="E20" s="73" t="s">
        <v>30</v>
      </c>
      <c r="F20" s="74" t="s">
        <v>67</v>
      </c>
      <c r="G20" s="45"/>
      <c r="H20" s="59"/>
      <c r="I20" s="45"/>
      <c r="J20" s="64"/>
      <c r="K20" s="43"/>
      <c r="L20" s="43"/>
      <c r="M20" s="2" t="str">
        <f t="shared" si="3"/>
        <v>24.07.2019</v>
      </c>
      <c r="N20" s="2">
        <f t="shared" si="1"/>
        <v>0</v>
      </c>
      <c r="O20" s="3">
        <f t="shared" si="2"/>
        <v>0.375</v>
      </c>
    </row>
    <row r="21" spans="1:15" ht="20.100000000000001" customHeight="1" x14ac:dyDescent="0.25">
      <c r="A21" s="46">
        <v>8</v>
      </c>
      <c r="B21" s="62" t="s">
        <v>78</v>
      </c>
      <c r="C21" s="86"/>
      <c r="D21" s="63">
        <v>112755</v>
      </c>
      <c r="E21" s="44" t="s">
        <v>31</v>
      </c>
      <c r="F21" s="74" t="s">
        <v>67</v>
      </c>
      <c r="G21" s="45"/>
      <c r="H21" s="59"/>
      <c r="I21" s="45"/>
      <c r="J21" s="64"/>
      <c r="K21" s="43"/>
      <c r="L21" s="43"/>
      <c r="M21" s="2" t="str">
        <f t="shared" si="3"/>
        <v>24.07.2019</v>
      </c>
      <c r="N21" s="2">
        <f t="shared" si="1"/>
        <v>0</v>
      </c>
      <c r="O21" s="3">
        <f t="shared" si="2"/>
        <v>0.375</v>
      </c>
    </row>
    <row r="22" spans="1:15" ht="20.100000000000001" customHeight="1" x14ac:dyDescent="0.25">
      <c r="A22" s="46">
        <v>9</v>
      </c>
      <c r="B22" s="62" t="s">
        <v>79</v>
      </c>
      <c r="C22" s="85"/>
      <c r="D22" s="72">
        <v>80931</v>
      </c>
      <c r="E22" s="73" t="s">
        <v>26</v>
      </c>
      <c r="F22" s="74" t="s">
        <v>67</v>
      </c>
      <c r="G22" s="45"/>
      <c r="H22" s="59"/>
      <c r="I22" s="45"/>
      <c r="J22" s="64"/>
      <c r="K22" s="43"/>
      <c r="L22" s="43"/>
      <c r="M22" s="2" t="str">
        <f t="shared" si="3"/>
        <v>24.07.2019</v>
      </c>
      <c r="N22" s="2">
        <f t="shared" si="1"/>
        <v>0</v>
      </c>
      <c r="O22" s="3">
        <f t="shared" si="2"/>
        <v>0.375</v>
      </c>
    </row>
    <row r="23" spans="1:15" ht="20.100000000000001" customHeight="1" x14ac:dyDescent="0.25">
      <c r="A23" s="46">
        <v>10</v>
      </c>
      <c r="B23" s="62" t="s">
        <v>80</v>
      </c>
      <c r="C23" s="86"/>
      <c r="D23" s="63">
        <v>115816</v>
      </c>
      <c r="E23" s="44" t="s">
        <v>25</v>
      </c>
      <c r="F23" s="74" t="s">
        <v>67</v>
      </c>
      <c r="G23" s="45"/>
      <c r="H23" s="59"/>
      <c r="I23" s="45"/>
      <c r="J23" s="64"/>
      <c r="K23" s="43"/>
      <c r="L23" s="43"/>
      <c r="M23" s="2" t="str">
        <f t="shared" si="3"/>
        <v>24.07.2019</v>
      </c>
      <c r="N23" s="2">
        <f t="shared" si="1"/>
        <v>0</v>
      </c>
      <c r="O23" s="3">
        <f t="shared" si="2"/>
        <v>0.375</v>
      </c>
    </row>
    <row r="24" spans="1:15" ht="20.100000000000001" customHeight="1" x14ac:dyDescent="0.25">
      <c r="A24" s="46">
        <v>11</v>
      </c>
      <c r="B24" s="62" t="s">
        <v>81</v>
      </c>
      <c r="C24" s="85"/>
      <c r="D24" s="72">
        <v>115817</v>
      </c>
      <c r="E24" s="73" t="s">
        <v>25</v>
      </c>
      <c r="F24" s="74" t="s">
        <v>67</v>
      </c>
      <c r="G24" s="45"/>
      <c r="H24" s="59"/>
      <c r="I24" s="45"/>
      <c r="J24" s="64"/>
      <c r="K24" s="43"/>
      <c r="L24" s="43"/>
      <c r="M24" s="2" t="str">
        <f t="shared" si="3"/>
        <v>24.07.2019</v>
      </c>
      <c r="N24" s="2">
        <f t="shared" si="1"/>
        <v>0</v>
      </c>
      <c r="O24" s="3">
        <f t="shared" si="2"/>
        <v>0.375</v>
      </c>
    </row>
    <row r="25" spans="1:15" ht="20.100000000000001" customHeight="1" x14ac:dyDescent="0.25">
      <c r="A25" s="46">
        <v>12</v>
      </c>
      <c r="B25" s="62" t="s">
        <v>82</v>
      </c>
      <c r="C25" s="86"/>
      <c r="D25" s="63">
        <v>115818</v>
      </c>
      <c r="E25" s="44" t="s">
        <v>25</v>
      </c>
      <c r="F25" s="74" t="s">
        <v>67</v>
      </c>
      <c r="G25" s="45"/>
      <c r="H25" s="59"/>
      <c r="I25" s="45"/>
      <c r="J25" s="64"/>
      <c r="K25" s="43"/>
      <c r="L25" s="43"/>
      <c r="M25" s="2" t="str">
        <f t="shared" si="3"/>
        <v>24.07.2019</v>
      </c>
      <c r="N25" s="2">
        <f t="shared" si="1"/>
        <v>0</v>
      </c>
      <c r="O25" s="3">
        <f t="shared" si="2"/>
        <v>0.375</v>
      </c>
    </row>
    <row r="26" spans="1:15" ht="20.100000000000001" customHeight="1" x14ac:dyDescent="0.25">
      <c r="A26" s="46">
        <v>13</v>
      </c>
      <c r="B26" s="62" t="s">
        <v>83</v>
      </c>
      <c r="C26" s="85"/>
      <c r="D26" s="72">
        <v>115819</v>
      </c>
      <c r="E26" s="73" t="s">
        <v>25</v>
      </c>
      <c r="F26" s="74" t="s">
        <v>67</v>
      </c>
      <c r="G26" s="45"/>
      <c r="H26" s="59"/>
      <c r="I26" s="45"/>
      <c r="J26" s="64"/>
      <c r="K26" s="43"/>
      <c r="L26" s="43"/>
      <c r="M26" s="2" t="str">
        <f t="shared" si="3"/>
        <v>24.07.2019</v>
      </c>
      <c r="N26" s="2">
        <f t="shared" si="1"/>
        <v>0</v>
      </c>
      <c r="O26" s="3">
        <f t="shared" si="2"/>
        <v>0.375</v>
      </c>
    </row>
    <row r="27" spans="1:15" ht="20.100000000000001" customHeight="1" x14ac:dyDescent="0.25">
      <c r="A27" s="46">
        <v>14</v>
      </c>
      <c r="B27" s="62" t="s">
        <v>84</v>
      </c>
      <c r="C27" s="86"/>
      <c r="D27" s="63">
        <v>115820</v>
      </c>
      <c r="E27" s="44" t="s">
        <v>25</v>
      </c>
      <c r="F27" s="74" t="s">
        <v>67</v>
      </c>
      <c r="G27" s="45"/>
      <c r="H27" s="59"/>
      <c r="I27" s="45"/>
      <c r="J27" s="64"/>
      <c r="K27" s="43"/>
      <c r="L27" s="43"/>
      <c r="M27" s="2" t="str">
        <f t="shared" si="3"/>
        <v>24.07.2019</v>
      </c>
      <c r="N27" s="2">
        <f t="shared" si="1"/>
        <v>0</v>
      </c>
      <c r="O27" s="3">
        <f t="shared" si="2"/>
        <v>0.375</v>
      </c>
    </row>
    <row r="28" spans="1:15" ht="20.100000000000001" customHeight="1" x14ac:dyDescent="0.25">
      <c r="A28" s="46">
        <v>15</v>
      </c>
      <c r="B28" s="62" t="s">
        <v>85</v>
      </c>
      <c r="C28" s="85"/>
      <c r="D28" s="72">
        <v>115821</v>
      </c>
      <c r="E28" s="73" t="s">
        <v>25</v>
      </c>
      <c r="F28" s="74" t="s">
        <v>67</v>
      </c>
      <c r="G28" s="45"/>
      <c r="H28" s="59"/>
      <c r="I28" s="45"/>
      <c r="J28" s="64"/>
      <c r="K28" s="43"/>
      <c r="L28" s="43"/>
      <c r="M28" s="2" t="str">
        <f t="shared" si="3"/>
        <v>24.07.2019</v>
      </c>
      <c r="N28" s="2">
        <f t="shared" si="1"/>
        <v>0</v>
      </c>
      <c r="O28" s="3">
        <f t="shared" si="2"/>
        <v>0.375</v>
      </c>
    </row>
    <row r="29" spans="1:15" ht="20.100000000000001" customHeight="1" x14ac:dyDescent="0.25">
      <c r="A29" s="46">
        <v>16</v>
      </c>
      <c r="B29" s="62" t="s">
        <v>86</v>
      </c>
      <c r="C29" s="86"/>
      <c r="D29" s="63">
        <v>115822</v>
      </c>
      <c r="E29" s="44" t="s">
        <v>25</v>
      </c>
      <c r="F29" s="74" t="s">
        <v>67</v>
      </c>
      <c r="G29" s="45"/>
      <c r="H29" s="59"/>
      <c r="I29" s="45"/>
      <c r="J29" s="64"/>
      <c r="K29" s="43"/>
      <c r="L29" s="43"/>
      <c r="M29" s="2" t="str">
        <f t="shared" si="3"/>
        <v>24.07.2019</v>
      </c>
      <c r="N29" s="2">
        <f t="shared" si="1"/>
        <v>0</v>
      </c>
      <c r="O29" s="3">
        <f t="shared" si="2"/>
        <v>0.375</v>
      </c>
    </row>
    <row r="30" spans="1:15" ht="20.100000000000001" customHeight="1" x14ac:dyDescent="0.25">
      <c r="A30" s="46">
        <v>17</v>
      </c>
      <c r="B30" s="62" t="s">
        <v>87</v>
      </c>
      <c r="C30" s="85"/>
      <c r="D30" s="72">
        <v>115823</v>
      </c>
      <c r="E30" s="73" t="s">
        <v>25</v>
      </c>
      <c r="F30" s="74" t="s">
        <v>67</v>
      </c>
      <c r="G30" s="45"/>
      <c r="H30" s="59"/>
      <c r="I30" s="45"/>
      <c r="J30" s="64"/>
      <c r="K30" s="43"/>
      <c r="L30" s="43"/>
      <c r="M30" s="2" t="str">
        <f t="shared" si="3"/>
        <v>24.07.2019</v>
      </c>
      <c r="N30" s="2">
        <f t="shared" si="1"/>
        <v>0</v>
      </c>
      <c r="O30" s="3">
        <f t="shared" si="2"/>
        <v>0.375</v>
      </c>
    </row>
    <row r="31" spans="1:15" ht="20.100000000000001" customHeight="1" x14ac:dyDescent="0.25">
      <c r="A31" s="46">
        <v>18</v>
      </c>
      <c r="B31" s="62" t="s">
        <v>88</v>
      </c>
      <c r="C31" s="86"/>
      <c r="D31" s="63">
        <v>115824</v>
      </c>
      <c r="E31" s="46" t="s">
        <v>25</v>
      </c>
      <c r="F31" s="74" t="s">
        <v>67</v>
      </c>
      <c r="G31" s="45"/>
      <c r="H31" s="59"/>
      <c r="I31" s="45"/>
      <c r="J31" s="64"/>
      <c r="K31" s="43"/>
      <c r="L31" s="43"/>
      <c r="M31" s="2" t="str">
        <f t="shared" si="3"/>
        <v>24.07.2019</v>
      </c>
      <c r="N31" s="2">
        <f t="shared" si="1"/>
        <v>0</v>
      </c>
      <c r="O31" s="3">
        <f t="shared" si="2"/>
        <v>0.375</v>
      </c>
    </row>
    <row r="32" spans="1:15" ht="20.100000000000001" customHeight="1" x14ac:dyDescent="0.25">
      <c r="A32" s="46">
        <v>19</v>
      </c>
      <c r="B32" s="62" t="s">
        <v>89</v>
      </c>
      <c r="C32" s="86"/>
      <c r="D32" s="72">
        <v>115825</v>
      </c>
      <c r="E32" s="46" t="s">
        <v>25</v>
      </c>
      <c r="F32" s="74" t="s">
        <v>67</v>
      </c>
      <c r="G32" s="45"/>
      <c r="H32" s="59"/>
      <c r="I32" s="45"/>
      <c r="J32" s="64"/>
      <c r="K32" s="43"/>
      <c r="L32" s="43"/>
      <c r="M32" s="2" t="str">
        <f t="shared" si="3"/>
        <v>24.07.2019</v>
      </c>
      <c r="N32" s="2">
        <f t="shared" si="1"/>
        <v>0</v>
      </c>
      <c r="O32" s="3">
        <f t="shared" si="2"/>
        <v>0.375</v>
      </c>
    </row>
    <row r="33" spans="1:15" ht="20.100000000000001" customHeight="1" x14ac:dyDescent="0.25">
      <c r="A33" s="46">
        <v>20</v>
      </c>
      <c r="B33" s="62" t="s">
        <v>90</v>
      </c>
      <c r="C33" s="86"/>
      <c r="D33" s="63">
        <v>115826</v>
      </c>
      <c r="E33" s="46" t="s">
        <v>25</v>
      </c>
      <c r="F33" s="74" t="s">
        <v>67</v>
      </c>
      <c r="G33" s="45"/>
      <c r="H33" s="59"/>
      <c r="I33" s="45"/>
      <c r="J33" s="64"/>
      <c r="K33" s="43"/>
      <c r="L33" s="43"/>
      <c r="M33" s="2" t="str">
        <f t="shared" si="3"/>
        <v>24.07.2019</v>
      </c>
      <c r="N33" s="2">
        <f t="shared" si="1"/>
        <v>0</v>
      </c>
      <c r="O33" s="3">
        <f t="shared" si="2"/>
        <v>0.375</v>
      </c>
    </row>
    <row r="34" spans="1:15" ht="20.100000000000001" customHeight="1" x14ac:dyDescent="0.25">
      <c r="A34" s="46">
        <v>21</v>
      </c>
      <c r="B34" s="62" t="s">
        <v>91</v>
      </c>
      <c r="C34" s="86"/>
      <c r="D34" s="72">
        <v>115827</v>
      </c>
      <c r="E34" s="46" t="s">
        <v>25</v>
      </c>
      <c r="F34" s="74" t="s">
        <v>67</v>
      </c>
      <c r="G34" s="45"/>
      <c r="H34" s="59"/>
      <c r="I34" s="45"/>
      <c r="J34" s="64"/>
      <c r="K34" s="43"/>
      <c r="L34" s="43"/>
      <c r="M34" s="2" t="str">
        <f t="shared" si="3"/>
        <v>24.07.2019</v>
      </c>
      <c r="N34" s="2">
        <f t="shared" si="1"/>
        <v>0</v>
      </c>
      <c r="O34" s="3">
        <f t="shared" si="2"/>
        <v>0.375</v>
      </c>
    </row>
    <row r="35" spans="1:15" ht="20.100000000000001" customHeight="1" x14ac:dyDescent="0.25">
      <c r="A35" s="46">
        <v>22</v>
      </c>
      <c r="B35" s="62" t="s">
        <v>92</v>
      </c>
      <c r="C35" s="86"/>
      <c r="D35" s="63">
        <v>115828</v>
      </c>
      <c r="E35" s="46" t="s">
        <v>25</v>
      </c>
      <c r="F35" s="74" t="s">
        <v>67</v>
      </c>
      <c r="G35" s="45"/>
      <c r="H35" s="59"/>
      <c r="I35" s="45"/>
      <c r="J35" s="64"/>
      <c r="K35" s="43"/>
      <c r="L35" s="43"/>
      <c r="M35" s="2" t="str">
        <f t="shared" si="3"/>
        <v>24.07.2019</v>
      </c>
      <c r="N35" s="2">
        <f t="shared" si="1"/>
        <v>0</v>
      </c>
      <c r="O35" s="3">
        <f t="shared" si="2"/>
        <v>0.375</v>
      </c>
    </row>
    <row r="36" spans="1:15" ht="20.100000000000001" customHeight="1" x14ac:dyDescent="0.25">
      <c r="A36" s="46">
        <v>23</v>
      </c>
      <c r="B36" s="62" t="s">
        <v>93</v>
      </c>
      <c r="C36" s="86"/>
      <c r="D36" s="72">
        <v>115829</v>
      </c>
      <c r="E36" s="46" t="s">
        <v>25</v>
      </c>
      <c r="F36" s="74" t="s">
        <v>67</v>
      </c>
      <c r="G36" s="45"/>
      <c r="H36" s="59"/>
      <c r="I36" s="45"/>
      <c r="J36" s="64"/>
      <c r="K36" s="43"/>
      <c r="L36" s="43"/>
      <c r="M36" s="2" t="str">
        <f t="shared" si="3"/>
        <v>24.07.2019</v>
      </c>
      <c r="N36" s="2">
        <f t="shared" si="1"/>
        <v>0</v>
      </c>
      <c r="O36" s="3">
        <f t="shared" si="2"/>
        <v>0.375</v>
      </c>
    </row>
    <row r="37" spans="1:15" ht="20.100000000000001" customHeight="1" x14ac:dyDescent="0.25">
      <c r="A37" s="46">
        <v>24</v>
      </c>
      <c r="B37" s="62" t="s">
        <v>94</v>
      </c>
      <c r="C37" s="86"/>
      <c r="D37" s="63">
        <v>115830</v>
      </c>
      <c r="E37" s="46" t="s">
        <v>25</v>
      </c>
      <c r="F37" s="74" t="s">
        <v>67</v>
      </c>
      <c r="G37" s="45"/>
      <c r="H37" s="59"/>
      <c r="I37" s="45"/>
      <c r="J37" s="64"/>
      <c r="K37" s="43"/>
      <c r="L37" s="43"/>
      <c r="M37" s="2" t="str">
        <f t="shared" si="3"/>
        <v>24.07.2019</v>
      </c>
      <c r="N37" s="2">
        <f t="shared" si="1"/>
        <v>0</v>
      </c>
      <c r="O37" s="3">
        <f t="shared" si="2"/>
        <v>0.375</v>
      </c>
    </row>
    <row r="38" spans="1:15" ht="20.100000000000001" customHeight="1" x14ac:dyDescent="0.25">
      <c r="A38" s="46">
        <v>25</v>
      </c>
      <c r="B38" s="62" t="s">
        <v>95</v>
      </c>
      <c r="C38" s="86"/>
      <c r="D38" s="72">
        <v>115831</v>
      </c>
      <c r="E38" s="46" t="s">
        <v>25</v>
      </c>
      <c r="F38" s="74" t="s">
        <v>67</v>
      </c>
      <c r="G38" s="45"/>
      <c r="H38" s="59"/>
      <c r="I38" s="45"/>
      <c r="J38" s="64"/>
      <c r="K38" s="43"/>
      <c r="L38" s="43"/>
      <c r="M38" s="2" t="str">
        <f t="shared" si="3"/>
        <v>24.07.2019</v>
      </c>
      <c r="N38" s="2">
        <f t="shared" si="1"/>
        <v>0</v>
      </c>
      <c r="O38" s="3">
        <f t="shared" si="2"/>
        <v>0.375</v>
      </c>
    </row>
    <row r="39" spans="1:15" ht="20.100000000000001" customHeight="1" x14ac:dyDescent="0.25">
      <c r="A39" s="46">
        <v>26</v>
      </c>
      <c r="B39" s="62"/>
      <c r="C39" s="86"/>
      <c r="D39" s="63"/>
      <c r="E39" s="46"/>
      <c r="F39" s="74" t="s">
        <v>67</v>
      </c>
      <c r="G39" s="45"/>
      <c r="H39" s="59"/>
      <c r="I39" s="45"/>
      <c r="J39" s="64"/>
      <c r="K39" s="43"/>
      <c r="L39" s="43"/>
      <c r="M39" s="2" t="str">
        <f t="shared" si="3"/>
        <v>24.07.2019</v>
      </c>
      <c r="N39" s="2">
        <f t="shared" si="1"/>
        <v>0</v>
      </c>
      <c r="O39" s="3">
        <f t="shared" si="2"/>
        <v>0.375</v>
      </c>
    </row>
    <row r="40" spans="1:15" ht="20.100000000000001" customHeight="1" x14ac:dyDescent="0.25">
      <c r="A40" s="46">
        <v>27</v>
      </c>
      <c r="B40" s="62"/>
      <c r="C40" s="86"/>
      <c r="D40" s="72"/>
      <c r="E40" s="46"/>
      <c r="F40" s="74" t="s">
        <v>67</v>
      </c>
      <c r="G40" s="45"/>
      <c r="H40" s="59"/>
      <c r="I40" s="45"/>
      <c r="J40" s="64"/>
      <c r="K40" s="43"/>
      <c r="L40" s="43"/>
      <c r="M40" s="2" t="str">
        <f t="shared" si="3"/>
        <v>24.07.2019</v>
      </c>
      <c r="N40" s="2">
        <f t="shared" si="1"/>
        <v>0</v>
      </c>
      <c r="O40" s="3">
        <f t="shared" si="2"/>
        <v>0.375</v>
      </c>
    </row>
    <row r="41" spans="1:15" ht="20.100000000000001" customHeight="1" x14ac:dyDescent="0.25">
      <c r="A41" s="46">
        <v>28</v>
      </c>
      <c r="B41" s="62"/>
      <c r="C41" s="86"/>
      <c r="D41" s="63"/>
      <c r="E41" s="46"/>
      <c r="F41" s="74" t="s">
        <v>67</v>
      </c>
      <c r="G41" s="45"/>
      <c r="H41" s="59"/>
      <c r="I41" s="45"/>
      <c r="J41" s="64"/>
      <c r="K41" s="43"/>
      <c r="L41" s="43"/>
      <c r="M41" s="2" t="str">
        <f t="shared" si="3"/>
        <v>24.07.2019</v>
      </c>
      <c r="N41" s="2">
        <f t="shared" si="1"/>
        <v>0</v>
      </c>
      <c r="O41" s="3">
        <f t="shared" si="2"/>
        <v>0.375</v>
      </c>
    </row>
    <row r="42" spans="1:15" ht="20.100000000000001" customHeight="1" x14ac:dyDescent="0.25">
      <c r="A42" s="46">
        <v>29</v>
      </c>
      <c r="B42" s="62"/>
      <c r="C42" s="86"/>
      <c r="D42" s="72"/>
      <c r="E42" s="46"/>
      <c r="F42" s="74" t="s">
        <v>67</v>
      </c>
      <c r="G42" s="45"/>
      <c r="H42" s="59"/>
      <c r="I42" s="45"/>
      <c r="J42" s="64"/>
      <c r="K42" s="43"/>
      <c r="L42" s="43"/>
      <c r="M42" s="2" t="str">
        <f t="shared" si="3"/>
        <v>24.07.2019</v>
      </c>
      <c r="N42" s="2">
        <f t="shared" si="1"/>
        <v>0</v>
      </c>
      <c r="O42" s="3">
        <f t="shared" si="2"/>
        <v>0.375</v>
      </c>
    </row>
    <row r="43" spans="1:15" ht="20.100000000000001" customHeight="1" x14ac:dyDescent="0.25">
      <c r="A43" s="46">
        <v>30</v>
      </c>
      <c r="B43" s="62"/>
      <c r="C43" s="86"/>
      <c r="D43" s="63"/>
      <c r="E43" s="46"/>
      <c r="F43" s="74" t="s">
        <v>67</v>
      </c>
      <c r="G43" s="45"/>
      <c r="H43" s="59"/>
      <c r="I43" s="45"/>
      <c r="J43" s="64"/>
      <c r="K43" s="43"/>
      <c r="L43" s="43"/>
      <c r="M43" s="2" t="str">
        <f t="shared" si="3"/>
        <v>24.07.2019</v>
      </c>
      <c r="N43" s="2">
        <f t="shared" si="1"/>
        <v>0</v>
      </c>
      <c r="O43" s="3">
        <f t="shared" si="2"/>
        <v>0.375</v>
      </c>
    </row>
    <row r="44" spans="1:15" ht="18.899999999999999" customHeight="1" x14ac:dyDescent="0.25">
      <c r="A44" s="47"/>
      <c r="B44" s="84"/>
      <c r="C44" s="87"/>
      <c r="D44" s="84"/>
      <c r="E44" s="48"/>
      <c r="F44" s="49"/>
      <c r="G44" s="49"/>
      <c r="H44" s="49"/>
      <c r="I44" s="67" t="s">
        <v>63</v>
      </c>
      <c r="J44" s="68">
        <f>COUNTA(G14:G44)</f>
        <v>0</v>
      </c>
    </row>
    <row r="45" spans="1:15" ht="18.899999999999999" customHeight="1" x14ac:dyDescent="0.25">
      <c r="A45" s="50"/>
      <c r="B45" s="51" t="s">
        <v>20</v>
      </c>
      <c r="C45" s="51"/>
      <c r="D45" s="52"/>
      <c r="E45" s="50"/>
      <c r="F45" s="52"/>
      <c r="G45" s="52"/>
      <c r="H45" s="52"/>
      <c r="I45" s="67" t="s">
        <v>59</v>
      </c>
      <c r="J45" s="68">
        <f>COUNTIF(H14:H43,"&gt;84")</f>
        <v>0</v>
      </c>
    </row>
    <row r="46" spans="1:15" ht="18.899999999999999" customHeight="1" x14ac:dyDescent="0.25">
      <c r="A46" s="53"/>
      <c r="B46" s="54"/>
      <c r="C46" s="83"/>
      <c r="D46" s="55"/>
      <c r="E46" s="55"/>
      <c r="F46" s="50"/>
      <c r="G46" s="50"/>
      <c r="H46" s="50"/>
      <c r="I46" s="67" t="s">
        <v>60</v>
      </c>
      <c r="J46" s="68">
        <f>J44-J45-J47</f>
        <v>0</v>
      </c>
    </row>
    <row r="47" spans="1:15" ht="18.899999999999999" customHeight="1" x14ac:dyDescent="0.25">
      <c r="A47" s="50"/>
      <c r="B47" s="56"/>
      <c r="C47" s="56"/>
      <c r="D47" s="55"/>
      <c r="E47" s="55"/>
      <c r="F47" s="50"/>
      <c r="G47" s="50"/>
      <c r="H47" s="50"/>
      <c r="I47" s="67" t="s">
        <v>61</v>
      </c>
      <c r="J47" s="68">
        <f>COUNTIF(G14:I44,"mung*")</f>
        <v>0</v>
      </c>
    </row>
    <row r="48" spans="1:15" ht="18.899999999999999" customHeight="1" x14ac:dyDescent="0.25">
      <c r="A48" s="50"/>
      <c r="B48" s="56"/>
      <c r="C48" s="56"/>
      <c r="D48" s="55"/>
      <c r="E48" s="55"/>
      <c r="F48" s="50"/>
      <c r="G48" s="50"/>
      <c r="H48" s="50"/>
      <c r="I48" s="67" t="s">
        <v>62</v>
      </c>
      <c r="J48" s="69" t="e">
        <f>J45/(J44-J47)</f>
        <v>#DIV/0!</v>
      </c>
    </row>
    <row r="49" spans="1:10" ht="15.6" x14ac:dyDescent="0.3">
      <c r="A49" s="27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6" x14ac:dyDescent="0.3">
      <c r="A50" s="27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6" x14ac:dyDescent="0.3">
      <c r="A51" s="27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6" x14ac:dyDescent="0.3">
      <c r="A52" s="27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6" x14ac:dyDescent="0.3">
      <c r="A53" s="27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6" x14ac:dyDescent="0.3">
      <c r="A54" s="27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27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6" x14ac:dyDescent="0.3">
      <c r="A56" s="27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6" x14ac:dyDescent="0.3">
      <c r="A57" s="27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6" x14ac:dyDescent="0.3">
      <c r="A58" s="27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6" x14ac:dyDescent="0.3">
      <c r="A59" s="27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6" x14ac:dyDescent="0.3">
      <c r="A60" s="27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6" x14ac:dyDescent="0.3">
      <c r="A61" s="27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6" x14ac:dyDescent="0.3">
      <c r="A62" s="27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6" x14ac:dyDescent="0.3">
      <c r="A63" s="27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6" x14ac:dyDescent="0.3">
      <c r="A64" s="27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6" x14ac:dyDescent="0.3">
      <c r="A65" s="27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6" x14ac:dyDescent="0.3">
      <c r="A66" s="27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6" x14ac:dyDescent="0.3">
      <c r="A67" s="27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6" x14ac:dyDescent="0.3">
      <c r="A68" s="27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6" x14ac:dyDescent="0.3">
      <c r="A69" s="27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6" x14ac:dyDescent="0.3">
      <c r="A70" s="27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6" x14ac:dyDescent="0.3">
      <c r="A71" s="27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6" x14ac:dyDescent="0.3">
      <c r="A72" s="27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6" x14ac:dyDescent="0.3">
      <c r="A73" s="27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6" x14ac:dyDescent="0.3">
      <c r="A74" s="27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6" x14ac:dyDescent="0.3">
      <c r="A75" s="27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6" x14ac:dyDescent="0.3">
      <c r="A76" s="27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6" x14ac:dyDescent="0.3">
      <c r="A77" s="27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6" x14ac:dyDescent="0.3">
      <c r="A78" s="27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6" x14ac:dyDescent="0.3">
      <c r="A79" s="27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6" x14ac:dyDescent="0.3">
      <c r="A80" s="27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6" x14ac:dyDescent="0.3">
      <c r="A81" s="27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6" x14ac:dyDescent="0.3">
      <c r="A82" s="27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6" x14ac:dyDescent="0.3">
      <c r="A83" s="27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6" x14ac:dyDescent="0.3">
      <c r="A84" s="27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6" x14ac:dyDescent="0.3">
      <c r="A85" s="27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6" x14ac:dyDescent="0.3">
      <c r="A86" s="27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6" x14ac:dyDescent="0.3">
      <c r="A87" s="27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6" x14ac:dyDescent="0.3">
      <c r="A88" s="27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6" x14ac:dyDescent="0.3">
      <c r="A89" s="27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6" x14ac:dyDescent="0.3">
      <c r="A90" s="27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6" x14ac:dyDescent="0.3">
      <c r="A91" s="27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6" x14ac:dyDescent="0.3">
      <c r="A92" s="27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6" x14ac:dyDescent="0.3">
      <c r="A93" s="27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6" x14ac:dyDescent="0.3">
      <c r="A94" s="27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6" x14ac:dyDescent="0.3">
      <c r="A95" s="27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6" x14ac:dyDescent="0.3">
      <c r="A96" s="27"/>
      <c r="B96" s="30"/>
      <c r="C96" s="30"/>
      <c r="D96" s="30"/>
      <c r="E96" s="30"/>
      <c r="F96" s="30"/>
      <c r="G96" s="30"/>
      <c r="H96" s="30"/>
      <c r="I96" s="30"/>
      <c r="J96" s="30"/>
    </row>
    <row r="97" spans="1:22" ht="15.6" x14ac:dyDescent="0.3">
      <c r="A97" s="27"/>
      <c r="B97" s="30"/>
      <c r="C97" s="30"/>
      <c r="D97" s="30"/>
      <c r="E97" s="30"/>
      <c r="F97" s="30"/>
      <c r="G97" s="30"/>
      <c r="H97" s="30"/>
      <c r="I97" s="30"/>
      <c r="J97" s="30"/>
    </row>
    <row r="98" spans="1:22" ht="15.6" x14ac:dyDescent="0.3">
      <c r="A98" s="27"/>
      <c r="B98" s="30"/>
      <c r="C98" s="30"/>
      <c r="D98" s="30"/>
      <c r="E98" s="30"/>
      <c r="F98" s="30"/>
      <c r="G98" s="30"/>
      <c r="H98" s="30"/>
      <c r="I98" s="30"/>
      <c r="J98" s="30"/>
    </row>
    <row r="99" spans="1:22" ht="15.6" x14ac:dyDescent="0.3">
      <c r="A99" s="27"/>
      <c r="B99" s="30"/>
      <c r="C99" s="30"/>
      <c r="D99" s="30"/>
      <c r="E99" s="30"/>
      <c r="F99" s="30"/>
      <c r="G99" s="30"/>
      <c r="H99" s="30"/>
      <c r="I99" s="30"/>
      <c r="J99" s="30"/>
    </row>
    <row r="100" spans="1:22" ht="15.6" x14ac:dyDescent="0.3">
      <c r="A100" s="27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22" ht="15.6" x14ac:dyDescent="0.3">
      <c r="A101" s="27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22" ht="15.6" x14ac:dyDescent="0.3">
      <c r="A102" s="27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22" ht="15.6" x14ac:dyDescent="0.3">
      <c r="A103" s="27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22" ht="15.6" x14ac:dyDescent="0.3">
      <c r="A104" s="27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22" ht="15.6" x14ac:dyDescent="0.3">
      <c r="A105" s="27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22" ht="15.6" x14ac:dyDescent="0.3">
      <c r="A106" s="27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22" ht="15.6" x14ac:dyDescent="0.3">
      <c r="A107" s="27"/>
      <c r="B107" s="30"/>
      <c r="C107" s="30"/>
      <c r="D107" s="30"/>
      <c r="E107" s="30"/>
      <c r="F107" s="30"/>
      <c r="G107" s="30"/>
      <c r="H107" s="30"/>
      <c r="I107" s="30"/>
      <c r="J107" s="30"/>
      <c r="V107" s="57" t="s">
        <v>25</v>
      </c>
    </row>
    <row r="108" spans="1:22" ht="15.6" x14ac:dyDescent="0.3">
      <c r="A108" s="27"/>
      <c r="B108" s="30"/>
      <c r="C108" s="30"/>
      <c r="D108" s="30"/>
      <c r="E108" s="30"/>
      <c r="F108" s="30"/>
      <c r="G108" s="30"/>
      <c r="H108" s="30"/>
      <c r="I108" s="30"/>
      <c r="J108" s="30"/>
      <c r="V108" s="57" t="s">
        <v>27</v>
      </c>
    </row>
    <row r="109" spans="1:22" ht="15.6" x14ac:dyDescent="0.3">
      <c r="A109" s="27"/>
      <c r="B109" s="30"/>
      <c r="C109" s="30"/>
      <c r="D109" s="30"/>
      <c r="E109" s="30"/>
      <c r="F109" s="30"/>
      <c r="G109" s="30"/>
      <c r="H109" s="30"/>
      <c r="I109" s="30"/>
      <c r="J109" s="30"/>
      <c r="V109" s="57" t="s">
        <v>28</v>
      </c>
    </row>
    <row r="110" spans="1:22" ht="15.6" x14ac:dyDescent="0.3">
      <c r="A110" s="27"/>
      <c r="B110" s="30"/>
      <c r="C110" s="30"/>
      <c r="D110" s="30"/>
      <c r="E110" s="30"/>
      <c r="F110" s="30"/>
      <c r="G110" s="30"/>
      <c r="H110" s="30"/>
      <c r="I110" s="30"/>
      <c r="J110" s="30"/>
      <c r="V110" s="57" t="s">
        <v>29</v>
      </c>
    </row>
    <row r="111" spans="1:22" ht="15.6" x14ac:dyDescent="0.3">
      <c r="A111" s="27"/>
      <c r="B111" s="30"/>
      <c r="C111" s="30"/>
      <c r="D111" s="30"/>
      <c r="E111" s="30"/>
      <c r="F111" s="30"/>
      <c r="G111" s="30"/>
      <c r="H111" s="30"/>
      <c r="I111" s="30"/>
      <c r="J111" s="30"/>
      <c r="V111" s="57" t="s">
        <v>30</v>
      </c>
    </row>
    <row r="112" spans="1:22" ht="15.6" x14ac:dyDescent="0.3">
      <c r="A112" s="27"/>
      <c r="B112" s="30"/>
      <c r="C112" s="30"/>
      <c r="D112" s="30"/>
      <c r="E112" s="30"/>
      <c r="F112" s="30"/>
      <c r="G112" s="30"/>
      <c r="H112" s="30"/>
      <c r="I112" s="30"/>
      <c r="J112" s="30"/>
      <c r="V112" s="57" t="s">
        <v>31</v>
      </c>
    </row>
    <row r="113" spans="1:22" ht="15.6" x14ac:dyDescent="0.3">
      <c r="A113" s="27"/>
      <c r="B113" s="30"/>
      <c r="C113" s="30"/>
      <c r="D113" s="30"/>
      <c r="E113" s="30"/>
      <c r="F113" s="30"/>
      <c r="G113" s="30"/>
      <c r="H113" s="30"/>
      <c r="I113" s="30"/>
      <c r="J113" s="30"/>
      <c r="V113" s="57" t="s">
        <v>32</v>
      </c>
    </row>
    <row r="114" spans="1:22" ht="15.6" x14ac:dyDescent="0.3">
      <c r="A114" s="27"/>
      <c r="B114" s="30"/>
      <c r="C114" s="30"/>
      <c r="D114" s="30"/>
      <c r="E114" s="30"/>
      <c r="F114" s="30"/>
      <c r="G114" s="30"/>
      <c r="H114" s="30"/>
      <c r="I114" s="30"/>
      <c r="J114" s="30"/>
      <c r="V114" s="57" t="s">
        <v>33</v>
      </c>
    </row>
    <row r="115" spans="1:22" ht="15.6" x14ac:dyDescent="0.3">
      <c r="A115" s="27"/>
      <c r="B115" s="30"/>
      <c r="C115" s="30"/>
      <c r="D115" s="30"/>
      <c r="E115" s="30"/>
      <c r="F115" s="30"/>
      <c r="G115" s="30"/>
      <c r="H115" s="30"/>
      <c r="I115" s="30"/>
      <c r="J115" s="30"/>
      <c r="V115" s="57" t="s">
        <v>26</v>
      </c>
    </row>
    <row r="116" spans="1:22" ht="15.6" x14ac:dyDescent="0.3">
      <c r="A116" s="27"/>
      <c r="B116" s="30"/>
      <c r="C116" s="30"/>
      <c r="D116" s="30"/>
      <c r="E116" s="30"/>
      <c r="F116" s="30"/>
      <c r="G116" s="30"/>
      <c r="H116" s="30"/>
      <c r="I116" s="30"/>
      <c r="J116" s="30"/>
      <c r="V116" s="57" t="s">
        <v>34</v>
      </c>
    </row>
    <row r="117" spans="1:22" ht="15.6" x14ac:dyDescent="0.3">
      <c r="A117" s="27"/>
      <c r="B117" s="30"/>
      <c r="C117" s="30"/>
      <c r="D117" s="30"/>
      <c r="E117" s="30"/>
      <c r="F117" s="30"/>
      <c r="G117" s="30"/>
      <c r="H117" s="30"/>
      <c r="I117" s="30"/>
      <c r="J117" s="30"/>
      <c r="V117" s="57" t="s">
        <v>35</v>
      </c>
    </row>
    <row r="118" spans="1:22" ht="15.6" x14ac:dyDescent="0.3">
      <c r="A118" s="27"/>
      <c r="B118" s="30"/>
      <c r="C118" s="30"/>
      <c r="D118" s="30"/>
      <c r="E118" s="30"/>
      <c r="F118" s="30"/>
      <c r="G118" s="30"/>
      <c r="H118" s="30"/>
      <c r="I118" s="30"/>
      <c r="J118" s="30"/>
      <c r="V118" s="57" t="s">
        <v>36</v>
      </c>
    </row>
    <row r="119" spans="1:22" ht="15.6" x14ac:dyDescent="0.3">
      <c r="A119" s="27"/>
      <c r="B119" s="30"/>
      <c r="C119" s="30"/>
      <c r="D119" s="30"/>
      <c r="E119" s="30"/>
      <c r="F119" s="30"/>
      <c r="G119" s="30"/>
      <c r="H119" s="30"/>
      <c r="I119" s="30"/>
      <c r="J119" s="30"/>
      <c r="V119" s="57" t="s">
        <v>37</v>
      </c>
    </row>
    <row r="120" spans="1:22" ht="15.6" x14ac:dyDescent="0.3">
      <c r="A120" s="27"/>
      <c r="B120" s="30"/>
      <c r="C120" s="30"/>
      <c r="D120" s="30"/>
      <c r="E120" s="30"/>
      <c r="F120" s="30"/>
      <c r="G120" s="30"/>
      <c r="H120" s="30"/>
      <c r="I120" s="30"/>
      <c r="J120" s="30"/>
      <c r="V120" s="57" t="s">
        <v>38</v>
      </c>
    </row>
    <row r="121" spans="1:22" ht="15.6" x14ac:dyDescent="0.3">
      <c r="A121" s="27"/>
      <c r="B121" s="30"/>
      <c r="C121" s="30"/>
      <c r="D121" s="30"/>
      <c r="E121" s="30"/>
      <c r="F121" s="30"/>
      <c r="G121" s="30"/>
      <c r="H121" s="30"/>
      <c r="I121" s="30"/>
      <c r="J121" s="30"/>
      <c r="V121" s="57" t="s">
        <v>39</v>
      </c>
    </row>
    <row r="122" spans="1:22" ht="15.6" x14ac:dyDescent="0.3">
      <c r="A122" s="27"/>
      <c r="B122" s="30"/>
      <c r="C122" s="30"/>
      <c r="D122" s="30"/>
      <c r="E122" s="30"/>
      <c r="F122" s="30"/>
      <c r="G122" s="30"/>
      <c r="H122" s="30"/>
      <c r="I122" s="30"/>
      <c r="J122" s="30"/>
      <c r="V122" s="57" t="s">
        <v>40</v>
      </c>
    </row>
    <row r="123" spans="1:22" ht="15.6" x14ac:dyDescent="0.3">
      <c r="A123" s="27"/>
      <c r="B123" s="30"/>
      <c r="C123" s="30"/>
      <c r="D123" s="30"/>
      <c r="E123" s="30"/>
      <c r="F123" s="30"/>
      <c r="G123" s="30"/>
      <c r="H123" s="30"/>
      <c r="I123" s="30"/>
      <c r="J123" s="30"/>
      <c r="V123" s="57" t="s">
        <v>41</v>
      </c>
    </row>
    <row r="124" spans="1:22" ht="15.6" x14ac:dyDescent="0.3">
      <c r="A124" s="27"/>
      <c r="B124" s="30"/>
      <c r="C124" s="30"/>
      <c r="D124" s="30"/>
      <c r="E124" s="30"/>
      <c r="F124" s="30"/>
      <c r="G124" s="30"/>
      <c r="H124" s="30"/>
      <c r="I124" s="30"/>
      <c r="J124" s="30"/>
      <c r="V124" s="57" t="s">
        <v>42</v>
      </c>
    </row>
    <row r="125" spans="1:22" ht="15.6" x14ac:dyDescent="0.3">
      <c r="A125" s="27"/>
      <c r="B125" s="30"/>
      <c r="C125" s="30"/>
      <c r="D125" s="30"/>
      <c r="E125" s="30"/>
      <c r="F125" s="30"/>
      <c r="G125" s="30"/>
      <c r="H125" s="30"/>
      <c r="I125" s="30"/>
      <c r="J125" s="30"/>
      <c r="V125" s="57" t="s">
        <v>43</v>
      </c>
    </row>
    <row r="126" spans="1:22" ht="15.6" x14ac:dyDescent="0.3">
      <c r="A126" s="27"/>
      <c r="B126" s="30"/>
      <c r="C126" s="30"/>
      <c r="D126" s="30"/>
      <c r="E126" s="30"/>
      <c r="F126" s="30"/>
      <c r="G126" s="30"/>
      <c r="H126" s="30"/>
      <c r="I126" s="30"/>
      <c r="J126" s="30"/>
      <c r="V126" s="57" t="s">
        <v>44</v>
      </c>
    </row>
    <row r="127" spans="1:22" ht="15.6" x14ac:dyDescent="0.3">
      <c r="A127" s="27"/>
      <c r="B127" s="30"/>
      <c r="C127" s="30"/>
      <c r="D127" s="30"/>
      <c r="E127" s="30"/>
      <c r="F127" s="30"/>
      <c r="G127" s="30"/>
      <c r="H127" s="30"/>
      <c r="I127" s="30"/>
      <c r="J127" s="30"/>
      <c r="V127" s="57" t="s">
        <v>45</v>
      </c>
    </row>
  </sheetData>
  <sheetProtection sheet="1" objects="1" scenarios="1" formatCells="0" insertRows="0" deleteRows="0" sort="0" autoFilter="0" pivotTables="0"/>
  <mergeCells count="5">
    <mergeCell ref="A5:J5"/>
    <mergeCell ref="A9:J9"/>
    <mergeCell ref="A8:J8"/>
    <mergeCell ref="A7:J7"/>
    <mergeCell ref="A6:J6"/>
  </mergeCells>
  <phoneticPr fontId="0" type="noConversion"/>
  <conditionalFormatting sqref="H44">
    <cfRule type="containsText" dxfId="6" priority="12" operator="containsText" text="anul">
      <formula>NOT(ISERROR(SEARCH("anul",H44)))</formula>
    </cfRule>
  </conditionalFormatting>
  <conditionalFormatting sqref="J14:J43">
    <cfRule type="containsText" dxfId="5" priority="4" operator="containsText" text="tur">
      <formula>NOT(ISERROR(SEARCH("tur",J14)))</formula>
    </cfRule>
    <cfRule type="containsText" dxfId="4" priority="5" operator="containsText" text="bosh">
      <formula>NOT(ISERROR(SEARCH("bosh",J14)))</formula>
    </cfRule>
    <cfRule type="containsText" dxfId="3" priority="6" operator="containsText" text="ang">
      <formula>NOT(ISERROR(SEARCH("ang",J14)))</formula>
    </cfRule>
  </conditionalFormatting>
  <conditionalFormatting sqref="H14:H43">
    <cfRule type="containsText" dxfId="2" priority="3" operator="containsText" text="anul">
      <formula>NOT(ISERROR(SEARCH("anul",H14)))</formula>
    </cfRule>
  </conditionalFormatting>
  <conditionalFormatting sqref="G14:G43">
    <cfRule type="containsText" dxfId="1" priority="2" operator="containsText" text="mung">
      <formula>NOT(ISERROR(SEARCH("mung",G14)))</formula>
    </cfRule>
  </conditionalFormatting>
  <conditionalFormatting sqref="I14:I43">
    <cfRule type="containsText" dxfId="0" priority="1" operator="containsText" text="anul">
      <formula>NOT(ISERROR(SEARCH("anul",I14)))</formula>
    </cfRule>
  </conditionalFormatting>
  <dataValidations count="2">
    <dataValidation type="whole" allowBlank="1" showErrorMessage="1" sqref="K14:K43">
      <formula1>999999999</formula1>
      <formula2>9999999999</formula2>
    </dataValidation>
    <dataValidation type="list" allowBlank="1" showInputMessage="1" showErrorMessage="1" sqref="E14:E44">
      <formula1>$V$107:$V$127</formula1>
    </dataValidation>
  </dataValidations>
  <pageMargins left="0.26" right="0.23" top="0.25" bottom="0.17" header="0.23" footer="0.17"/>
  <pageSetup scale="8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C23" sqref="C23"/>
    </sheetView>
  </sheetViews>
  <sheetFormatPr defaultRowHeight="13.2" x14ac:dyDescent="0.25"/>
  <cols>
    <col min="1" max="1" width="7.6640625" style="4" customWidth="1"/>
    <col min="2" max="8" width="7.6640625" customWidth="1"/>
    <col min="9" max="10" width="6.33203125" customWidth="1"/>
    <col min="11" max="15" width="7.6640625" customWidth="1"/>
    <col min="16" max="16" width="10.109375" bestFit="1" customWidth="1"/>
    <col min="17" max="17" width="6" customWidth="1"/>
    <col min="18" max="18" width="9.5546875" bestFit="1" customWidth="1"/>
  </cols>
  <sheetData>
    <row r="1" spans="1:18" x14ac:dyDescent="0.25">
      <c r="A1" s="9" t="s">
        <v>25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46</v>
      </c>
      <c r="J1" s="6" t="s">
        <v>47</v>
      </c>
      <c r="K1" s="6" t="s">
        <v>24</v>
      </c>
      <c r="L1" s="6" t="s">
        <v>48</v>
      </c>
      <c r="M1" s="6" t="s">
        <v>49</v>
      </c>
      <c r="N1" s="6" t="s">
        <v>50</v>
      </c>
      <c r="O1" s="6" t="s">
        <v>65</v>
      </c>
      <c r="P1" s="6" t="s">
        <v>51</v>
      </c>
      <c r="Q1" s="6" t="s">
        <v>52</v>
      </c>
      <c r="R1" s="16" t="s">
        <v>53</v>
      </c>
    </row>
    <row r="2" spans="1:18" x14ac:dyDescent="0.25">
      <c r="A2" s="12">
        <f>COUNTIFS(TTeorik!E14:E44,"=l",TTeorik!H14:H44,"&gt;84")</f>
        <v>0</v>
      </c>
      <c r="B2" s="12">
        <f>COUNTIFS(TTeorik!E14:E44,"=ll",TTeorik!H14:H44,"&gt;84")</f>
        <v>0</v>
      </c>
      <c r="C2" s="12">
        <f>COUNTIFS(TTeorik!E14:E44,"=lll",TTeorik!H14:H44,"&gt;84")</f>
        <v>0</v>
      </c>
      <c r="D2" s="12">
        <f>COUNTIFS(TTeorik!E14:E44,"=lV",TTeorik!H14:H44,"&gt;84")</f>
        <v>0</v>
      </c>
      <c r="E2" s="12">
        <f>COUNTIFS(TTeorik!E14:E44,"=V",TTeorik!H14:H44,"&gt;84")</f>
        <v>0</v>
      </c>
      <c r="F2" s="12">
        <f>COUNTIFS(TTeorik!E14:E44,"=Vl",TTeorik!H14:H44,"&gt;84")</f>
        <v>0</v>
      </c>
      <c r="G2" s="12">
        <f>COUNTIFS(TTeorik!E14:E44,"=Vll",TTeorik!H14:H44,"&gt;84")</f>
        <v>0</v>
      </c>
      <c r="H2" s="12">
        <f>SUM(N7:Q7)</f>
        <v>0</v>
      </c>
      <c r="I2" s="14">
        <f>SUM(A2:H2)-J2</f>
        <v>0</v>
      </c>
      <c r="J2" s="21"/>
      <c r="K2" s="13">
        <f>COUNTIF(TTeorik!H14:H44,"&gt;=0")-COUNTIF(TTeorik!H14:H44,"&gt;9")</f>
        <v>0</v>
      </c>
      <c r="L2" s="13">
        <f>COUNTIF(TTeorik!H14:H44,"&gt;=10")-COUNTIF(TTeorik!H14:H44,"&gt;29")</f>
        <v>0</v>
      </c>
      <c r="M2" s="13">
        <f>COUNTIF(TTeorik!H14:H44,"&gt;=30")-COUNTIF(TTeorik!H14:H44,"&gt;49")</f>
        <v>0</v>
      </c>
      <c r="N2" s="13">
        <f>COUNTIF(TTeorik!H14:H44,"&gt;=50")-COUNTIF(TTeorik!H14:H44,"&gt;69")</f>
        <v>0</v>
      </c>
      <c r="O2" s="13">
        <f>COUNTIF(TTeorik!H14:H44,"&gt;=70")-COUNTIF(TTeorik!H14:H44,"&gt;84")</f>
        <v>0</v>
      </c>
      <c r="P2" s="11" t="str">
        <f>TTeorik!$E$11</f>
        <v>24.07.2019</v>
      </c>
      <c r="Q2" s="15">
        <f>TTeorik!$H$11</f>
        <v>0.375</v>
      </c>
      <c r="R2" s="11">
        <f>B9+R7</f>
        <v>0</v>
      </c>
    </row>
    <row r="3" spans="1:18" x14ac:dyDescent="0.25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</row>
    <row r="6" spans="1:18" x14ac:dyDescent="0.25">
      <c r="A6" s="17" t="s">
        <v>56</v>
      </c>
      <c r="B6">
        <f>SUM(B7:B9)</f>
        <v>0</v>
      </c>
      <c r="C6" t="str">
        <f>IF(TTeorik!J44=B6,"ok","gabim")</f>
        <v>ok</v>
      </c>
    </row>
    <row r="7" spans="1:18" x14ac:dyDescent="0.25">
      <c r="A7" s="18" t="s">
        <v>54</v>
      </c>
      <c r="B7">
        <f>SUM(A2:H2)</f>
        <v>0</v>
      </c>
      <c r="C7" t="str">
        <f>IF(TTeorik!J45=B7,"ok","gabim")</f>
        <v>ok</v>
      </c>
      <c r="N7" s="8">
        <f>COUNTIFS(TTeorik!E14:E44,"=Vlll",TTeorik!H14:H44,"&gt;84")</f>
        <v>0</v>
      </c>
      <c r="O7" s="5">
        <f>COUNTIFS(TTeorik!E14:E44,"=lX",TTeorik!H14:H44,"&gt;84")</f>
        <v>0</v>
      </c>
      <c r="P7" s="5">
        <f>COUNTIFS(TTeorik!E14:E44,"=X",TTeorik!H14:H44,"&gt;84")</f>
        <v>0</v>
      </c>
      <c r="Q7" s="5">
        <f>COUNTIFS(TTeorik!E14:E44,"&gt;X",TTeorik!H14:H44,"&gt;84")</f>
        <v>0</v>
      </c>
      <c r="R7" s="8">
        <f>COUNTIF(TTeorik!G14:I44,"anu***")</f>
        <v>0</v>
      </c>
    </row>
    <row r="8" spans="1:18" x14ac:dyDescent="0.25">
      <c r="A8" s="19" t="s">
        <v>55</v>
      </c>
      <c r="B8">
        <f>SUM(K2:O2)+R7</f>
        <v>0</v>
      </c>
      <c r="C8" t="str">
        <f>IF(TTeorik!J46=B8,"ok","gabim")</f>
        <v>ok</v>
      </c>
      <c r="R8" s="58" t="s">
        <v>58</v>
      </c>
    </row>
    <row r="9" spans="1:18" x14ac:dyDescent="0.25">
      <c r="A9" s="20" t="s">
        <v>57</v>
      </c>
      <c r="B9">
        <f>TTeorik!$J$47</f>
        <v>0</v>
      </c>
      <c r="C9" t="str">
        <f>IF(TTeorik!J47=B9,"ok","gabim")</f>
        <v>ok</v>
      </c>
    </row>
    <row r="10" spans="1:18" x14ac:dyDescent="0.25">
      <c r="A10" s="7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TTeorik</vt:lpstr>
      <vt:lpstr>Sheet2</vt:lpstr>
      <vt:lpstr>Sheet3</vt:lpstr>
      <vt:lpstr>TTeorik!Print_Area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2019-06-18T10:01:00Z</cp:lastPrinted>
  <dcterms:created xsi:type="dcterms:W3CDTF">2009-03-26T12:47:42Z</dcterms:created>
  <dcterms:modified xsi:type="dcterms:W3CDTF">2019-07-22T11:55:21Z</dcterms:modified>
</cp:coreProperties>
</file>